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Media Repository\Drop Zone\Website\Website Assets\Webiste Documents Only\about\expense-disclosures\"/>
    </mc:Choice>
  </mc:AlternateContent>
  <bookViews>
    <workbookView xWindow="0" yWindow="0" windowWidth="21600" windowHeight="9600" activeTab="1"/>
  </bookViews>
  <sheets>
    <sheet name="Chart1" sheetId="2" r:id="rId1"/>
    <sheet name="Sheet1" sheetId="1"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44" i="1" l="1"/>
  <c r="M29" i="1" l="1"/>
  <c r="F24" i="1"/>
  <c r="M26" i="1"/>
  <c r="J28" i="1"/>
  <c r="H28" i="1"/>
  <c r="M28" i="1"/>
  <c r="M27" i="1"/>
  <c r="H27" i="1"/>
  <c r="F27" i="1"/>
  <c r="H25" i="1"/>
  <c r="H24" i="1"/>
  <c r="M24" i="1"/>
  <c r="J24" i="1"/>
  <c r="F23" i="1"/>
  <c r="F25" i="1"/>
  <c r="J74" i="1"/>
  <c r="F73" i="1"/>
  <c r="H43" i="1"/>
  <c r="F43" i="1"/>
  <c r="H42" i="1"/>
  <c r="F42" i="1"/>
  <c r="H41" i="1"/>
  <c r="H40" i="1"/>
  <c r="H61" i="1"/>
  <c r="F63" i="1"/>
  <c r="F62" i="1"/>
  <c r="F61" i="1"/>
  <c r="H60" i="1"/>
  <c r="F60" i="1"/>
  <c r="H59" i="1"/>
  <c r="F59" i="1"/>
  <c r="F58" i="1"/>
  <c r="H57" i="1"/>
  <c r="H56" i="1"/>
  <c r="H55" i="1"/>
  <c r="H54" i="1"/>
  <c r="F57" i="1"/>
  <c r="M57" i="1"/>
  <c r="J57" i="1"/>
  <c r="F56" i="1"/>
  <c r="F55" i="1"/>
  <c r="F54" i="1"/>
  <c r="F34" i="1"/>
  <c r="H35" i="1"/>
  <c r="F37" i="1"/>
  <c r="F36" i="1"/>
  <c r="J34" i="1"/>
  <c r="J35" i="1"/>
  <c r="F35" i="1"/>
  <c r="H33" i="1"/>
  <c r="J70" i="1"/>
  <c r="H67" i="1"/>
  <c r="M67" i="1"/>
  <c r="F70" i="1"/>
  <c r="F69" i="1"/>
  <c r="H69" i="1"/>
  <c r="H68" i="1"/>
  <c r="F67" i="1"/>
  <c r="F66" i="1"/>
  <c r="H66" i="1"/>
  <c r="J67" i="1"/>
  <c r="M66" i="1"/>
  <c r="J49" i="1"/>
  <c r="F49" i="1"/>
  <c r="M49" i="1"/>
  <c r="M48" i="1"/>
  <c r="H48" i="1"/>
  <c r="J48" i="1"/>
  <c r="F48" i="1"/>
</calcChain>
</file>

<file path=xl/sharedStrings.xml><?xml version="1.0" encoding="utf-8"?>
<sst xmlns="http://schemas.openxmlformats.org/spreadsheetml/2006/main" count="212" uniqueCount="127">
  <si>
    <t xml:space="preserve">This report includes all expenses for the period including those paid by expense reimbursement, paid directly through use of a procurement card and those billed to the College by vendors. </t>
  </si>
  <si>
    <t xml:space="preserve">Expenses are allowed while Managers are on travel status, having meetings over meal times and for professional development purposes. Hospitality is allowed when external parties are involved for the purpose of fundraising, image or business promotion. Meals are also provided to students on travel status and to employees as part of a recognition event. </t>
  </si>
  <si>
    <t>Travel Method/ Description Code</t>
  </si>
  <si>
    <t>Meal Recipient Codes</t>
  </si>
  <si>
    <t>S- Self</t>
  </si>
  <si>
    <t>GO – Government Official</t>
  </si>
  <si>
    <t>BA – Business or Industry Partner</t>
  </si>
  <si>
    <t>ST – Student</t>
  </si>
  <si>
    <t>CE -  College Employee/ Board member  also on travel status</t>
  </si>
  <si>
    <t>CER – College Employee recognition event</t>
  </si>
  <si>
    <t>BOG – Other Board Members</t>
  </si>
  <si>
    <t>Lodging</t>
  </si>
  <si>
    <t>D:  Other Expenses</t>
  </si>
  <si>
    <t>Date Expense Occurred</t>
  </si>
  <si>
    <t>Location</t>
  </si>
  <si>
    <t>Purpose</t>
  </si>
  <si>
    <t>Recipient Code(s) (see above)</t>
  </si>
  <si>
    <t xml:space="preserve">Meal Receipts </t>
  </si>
  <si>
    <t xml:space="preserve">Meal Allowances </t>
  </si>
  <si>
    <t>Describe Other</t>
  </si>
  <si>
    <t>Amount</t>
  </si>
  <si>
    <t>Trent Keough - President and CEO</t>
  </si>
  <si>
    <t>Hotel Reciepts</t>
  </si>
  <si>
    <t>Travel Code</t>
  </si>
  <si>
    <t>Expense Amount</t>
  </si>
  <si>
    <t>Nancy Broadbent - Vice President of Academics</t>
  </si>
  <si>
    <t>Beverley Moghrabi - Associate Vice President of Student Services/Registrar</t>
  </si>
  <si>
    <t>Dale Mountain - Chief Financial Officer</t>
  </si>
  <si>
    <t>Guy Gervais - Associate Vice President of Academics</t>
  </si>
  <si>
    <t>Tracy Boyde, Vice President Infrastructure and Technology</t>
  </si>
  <si>
    <t xml:space="preserve"> Guideline A1.09: Appendix C:  Expense Disclosure Report- For Executive </t>
  </si>
  <si>
    <t>Meals for Travel, Hospitality &amp; Working Session</t>
  </si>
  <si>
    <t>A - Airfare</t>
  </si>
  <si>
    <t>Incidentals, phone, internet, faxes, parking, per diem, baggage, public transport, laundry, membership etc.</t>
  </si>
  <si>
    <t>RC - Rental Charges</t>
  </si>
  <si>
    <t>PA - Private Accommodations</t>
  </si>
  <si>
    <t>PVM - Personal Vehicle Mileage</t>
  </si>
  <si>
    <t xml:space="preserve">CV - College Vehicle
</t>
  </si>
  <si>
    <t xml:space="preserve">FRA – Fundraising event attendees </t>
  </si>
  <si>
    <t>Allowances PA  (see code above)</t>
  </si>
  <si>
    <t xml:space="preserve">Carrie Froehler, Director Human Resources </t>
  </si>
  <si>
    <t>CV</t>
  </si>
  <si>
    <t>Meetings</t>
  </si>
  <si>
    <t xml:space="preserve">St. Paul </t>
  </si>
  <si>
    <t>Meeting</t>
  </si>
  <si>
    <t xml:space="preserve">CV </t>
  </si>
  <si>
    <t xml:space="preserve">Car Wash </t>
  </si>
  <si>
    <t>Edmonton</t>
  </si>
  <si>
    <t>S</t>
  </si>
  <si>
    <t>St. Paul</t>
  </si>
  <si>
    <t xml:space="preserve">  Disclosure of Claims for the period : September 1, 2017 - October 31, 2017 Expense Disclosure Report</t>
  </si>
  <si>
    <t>CCI Retreat</t>
  </si>
  <si>
    <t xml:space="preserve">Calgary </t>
  </si>
  <si>
    <t>A</t>
  </si>
  <si>
    <t>SBO Meeting</t>
  </si>
  <si>
    <t>Parking</t>
  </si>
  <si>
    <t>CARA Conference</t>
  </si>
  <si>
    <t xml:space="preserve">Registration </t>
  </si>
  <si>
    <t>Convergance Conference</t>
  </si>
  <si>
    <t xml:space="preserve">Lac La Biche </t>
  </si>
  <si>
    <t>Hosting Appreciation Lunch</t>
  </si>
  <si>
    <t>S/CE</t>
  </si>
  <si>
    <t>Campus Tours</t>
  </si>
  <si>
    <t>S/CE/BOG</t>
  </si>
  <si>
    <t>Parking &amp; Transportation</t>
  </si>
  <si>
    <t>Meet and Greet</t>
  </si>
  <si>
    <t>October 15-16</t>
  </si>
  <si>
    <t>Calgary</t>
  </si>
  <si>
    <t>CCI Conference</t>
  </si>
  <si>
    <t>Sptember 18</t>
  </si>
  <si>
    <t>October 5-6</t>
  </si>
  <si>
    <t>October 11-12</t>
  </si>
  <si>
    <t>Octonber 18</t>
  </si>
  <si>
    <t>October 20</t>
  </si>
  <si>
    <t>October 24-27</t>
  </si>
  <si>
    <t>October 12-13</t>
  </si>
  <si>
    <t>SAO Meeting</t>
  </si>
  <si>
    <t>October 18</t>
  </si>
  <si>
    <t>Bonnyville</t>
  </si>
  <si>
    <t xml:space="preserve">NEAAI Graduation </t>
  </si>
  <si>
    <t>October 23</t>
  </si>
  <si>
    <t>PVM</t>
  </si>
  <si>
    <t>August 29</t>
  </si>
  <si>
    <t>Staff Meeting</t>
  </si>
  <si>
    <t xml:space="preserve">ADB Conference </t>
  </si>
  <si>
    <t>September 20-22</t>
  </si>
  <si>
    <t>Car Wash &amp; Parking</t>
  </si>
  <si>
    <t>September 5- 6</t>
  </si>
  <si>
    <t>September 12 - 13</t>
  </si>
  <si>
    <t>Various Meetings</t>
  </si>
  <si>
    <t>September 26 - 27</t>
  </si>
  <si>
    <t>October 10</t>
  </si>
  <si>
    <t>October 3- 4</t>
  </si>
  <si>
    <t>October 13</t>
  </si>
  <si>
    <t>Voyageur Opening Night</t>
  </si>
  <si>
    <t>October 17 - 18</t>
  </si>
  <si>
    <t>October 24 - 25</t>
  </si>
  <si>
    <t>July 5</t>
  </si>
  <si>
    <t>July 12</t>
  </si>
  <si>
    <t xml:space="preserve">Cold Lake </t>
  </si>
  <si>
    <t>Sept 7</t>
  </si>
  <si>
    <t xml:space="preserve">Sept 25 </t>
  </si>
  <si>
    <t>August 31, 2017</t>
  </si>
  <si>
    <t xml:space="preserve">Boyle </t>
  </si>
  <si>
    <t>September 14-15</t>
  </si>
  <si>
    <t>Cold Lake</t>
  </si>
  <si>
    <t>Welcome Back</t>
  </si>
  <si>
    <t>Ottawa</t>
  </si>
  <si>
    <t>CICan Fall Forum</t>
  </si>
  <si>
    <t xml:space="preserve">Regular Gas Fill </t>
  </si>
  <si>
    <t>Sept. 1 - Oct. 31</t>
  </si>
  <si>
    <t>Sept. 30, - Oct. 4</t>
  </si>
  <si>
    <t>Sept 18</t>
  </si>
  <si>
    <t>A/CV</t>
  </si>
  <si>
    <t>Registration/Parking</t>
  </si>
  <si>
    <t xml:space="preserve"> </t>
  </si>
  <si>
    <t>October 17-19</t>
  </si>
  <si>
    <t xml:space="preserve">Disney Leadership </t>
  </si>
  <si>
    <t>Transportation</t>
  </si>
  <si>
    <t>October 5, 2017</t>
  </si>
  <si>
    <t>Board Retreat</t>
  </si>
  <si>
    <t>Hosting Room</t>
  </si>
  <si>
    <t>October 24</t>
  </si>
  <si>
    <t>Webinar - BOG</t>
  </si>
  <si>
    <t>Registration for BOG</t>
  </si>
  <si>
    <t xml:space="preserve">October 18 - 19 </t>
  </si>
  <si>
    <t>Hosting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</si>
</sst>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quot;$&quot;* #,##0.00_-;\-&quot;$&quot;* #,##0.00_-;_-&quot;$&quot;* &quot;-&quot;??_-;_-@_-"/>
  </numFmts>
  <fonts count="12" x14ac:knownFonts="1">
    <font>
      <sz val="11"/>
      <color theme="1"/>
      <name val="Calibri"/>
      <family val="2"/>
      <scheme val="minor"/>
    </font>
    <font>
      <b/>
      <sz val="10"/>
      <color theme="1"/>
      <name val="Times New Roman"/>
      <family val="1"/>
    </font>
    <font>
      <sz val="11"/>
      <color theme="1"/>
      <name val="Times New Roman"/>
      <family val="1"/>
    </font>
    <font>
      <sz val="10"/>
      <color theme="1"/>
      <name val="Times New Roman"/>
      <family val="1"/>
    </font>
    <font>
      <sz val="11"/>
      <color theme="1"/>
      <name val="Calibri"/>
      <family val="2"/>
      <scheme val="minor"/>
    </font>
    <font>
      <b/>
      <sz val="11"/>
      <color theme="1"/>
      <name val="Times New Roman"/>
      <family val="1"/>
    </font>
    <font>
      <sz val="7"/>
      <color theme="1"/>
      <name val="Times New Roman"/>
      <family val="1"/>
    </font>
    <font>
      <b/>
      <sz val="8"/>
      <color theme="1"/>
      <name val="Times New Roman"/>
      <family val="1"/>
    </font>
    <font>
      <b/>
      <sz val="7"/>
      <color theme="1"/>
      <name val="Times New Roman"/>
      <family val="1"/>
    </font>
    <font>
      <b/>
      <u/>
      <sz val="7"/>
      <color theme="1"/>
      <name val="Times New Roman"/>
      <family val="1"/>
    </font>
    <font>
      <b/>
      <sz val="9"/>
      <color theme="1"/>
      <name val="Times New Roman"/>
      <family val="1"/>
    </font>
    <font>
      <i/>
      <sz val="11"/>
      <color theme="1"/>
      <name val="Times New Roman"/>
      <family val="1"/>
    </font>
  </fonts>
  <fills count="4">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s>
  <cellStyleXfs count="2">
    <xf numFmtId="0" fontId="0" fillId="0" borderId="0"/>
    <xf numFmtId="164" fontId="4" fillId="0" borderId="0" applyFont="0" applyFill="0" applyBorder="0" applyAlignment="0" applyProtection="0"/>
  </cellStyleXfs>
  <cellXfs count="80">
    <xf numFmtId="0" fontId="0" fillId="0" borderId="0" xfId="0"/>
    <xf numFmtId="49" fontId="1" fillId="0" borderId="2" xfId="0" applyNumberFormat="1" applyFont="1" applyBorder="1" applyAlignment="1">
      <alignment vertical="center"/>
    </xf>
    <xf numFmtId="0" fontId="1" fillId="0" borderId="3" xfId="0" applyFont="1" applyBorder="1"/>
    <xf numFmtId="164" fontId="1" fillId="0" borderId="3" xfId="0" applyNumberFormat="1" applyFont="1" applyBorder="1"/>
    <xf numFmtId="49" fontId="2" fillId="0" borderId="1" xfId="0" applyNumberFormat="1" applyFont="1" applyBorder="1"/>
    <xf numFmtId="0" fontId="2" fillId="0" borderId="1" xfId="0" applyFont="1" applyBorder="1"/>
    <xf numFmtId="49" fontId="3" fillId="0" borderId="1" xfId="0" applyNumberFormat="1" applyFont="1" applyBorder="1" applyAlignment="1">
      <alignment wrapText="1"/>
    </xf>
    <xf numFmtId="164" fontId="2" fillId="0" borderId="1" xfId="1" applyFont="1" applyBorder="1"/>
    <xf numFmtId="0" fontId="2" fillId="0" borderId="0" xfId="0" applyFont="1"/>
    <xf numFmtId="49" fontId="2" fillId="0" borderId="0" xfId="0" applyNumberFormat="1" applyFont="1"/>
    <xf numFmtId="0" fontId="5" fillId="0" borderId="0" xfId="0" applyFont="1"/>
    <xf numFmtId="164" fontId="5" fillId="0" borderId="0" xfId="0" applyNumberFormat="1" applyFont="1"/>
    <xf numFmtId="164" fontId="2" fillId="0" borderId="0" xfId="0" applyNumberFormat="1" applyFont="1"/>
    <xf numFmtId="0" fontId="6" fillId="0" borderId="0" xfId="0" applyFont="1"/>
    <xf numFmtId="164" fontId="6" fillId="0" borderId="0" xfId="0" applyNumberFormat="1" applyFont="1"/>
    <xf numFmtId="14" fontId="8" fillId="0" borderId="0" xfId="0" applyNumberFormat="1" applyFont="1"/>
    <xf numFmtId="49" fontId="8" fillId="0" borderId="0" xfId="0" applyNumberFormat="1" applyFont="1"/>
    <xf numFmtId="0" fontId="8" fillId="0" borderId="0" xfId="0" applyFont="1"/>
    <xf numFmtId="14" fontId="6" fillId="0" borderId="0" xfId="0" applyNumberFormat="1" applyFont="1"/>
    <xf numFmtId="49" fontId="6" fillId="0" borderId="0" xfId="0" applyNumberFormat="1" applyFont="1"/>
    <xf numFmtId="0" fontId="9" fillId="2" borderId="11" xfId="0" applyFont="1" applyFill="1" applyBorder="1"/>
    <xf numFmtId="164" fontId="6" fillId="2" borderId="0" xfId="0" applyNumberFormat="1" applyFont="1" applyFill="1" applyBorder="1"/>
    <xf numFmtId="164" fontId="6" fillId="2" borderId="7" xfId="0" applyNumberFormat="1" applyFont="1" applyFill="1" applyBorder="1"/>
    <xf numFmtId="164" fontId="6" fillId="2" borderId="11" xfId="0" applyNumberFormat="1" applyFont="1" applyFill="1" applyBorder="1"/>
    <xf numFmtId="0" fontId="6" fillId="2" borderId="7" xfId="0" applyFont="1" applyFill="1" applyBorder="1"/>
    <xf numFmtId="0" fontId="6" fillId="2" borderId="11" xfId="0" applyFont="1" applyFill="1" applyBorder="1"/>
    <xf numFmtId="0" fontId="6" fillId="2" borderId="14" xfId="0" applyFont="1" applyFill="1" applyBorder="1"/>
    <xf numFmtId="164" fontId="6" fillId="2" borderId="12" xfId="0" applyNumberFormat="1" applyFont="1" applyFill="1" applyBorder="1"/>
    <xf numFmtId="164" fontId="6" fillId="2" borderId="13" xfId="0" applyNumberFormat="1" applyFont="1" applyFill="1" applyBorder="1"/>
    <xf numFmtId="164" fontId="6" fillId="2" borderId="14" xfId="0" applyNumberFormat="1" applyFont="1" applyFill="1" applyBorder="1"/>
    <xf numFmtId="0" fontId="6" fillId="2" borderId="13" xfId="0" applyFont="1" applyFill="1" applyBorder="1"/>
    <xf numFmtId="0" fontId="1" fillId="0" borderId="0" xfId="0" applyFont="1"/>
    <xf numFmtId="164" fontId="1" fillId="0" borderId="4" xfId="0" applyNumberFormat="1" applyFont="1" applyBorder="1"/>
    <xf numFmtId="164" fontId="2" fillId="0" borderId="0" xfId="1" applyFont="1"/>
    <xf numFmtId="164" fontId="1" fillId="0" borderId="3" xfId="1" applyFont="1" applyBorder="1"/>
    <xf numFmtId="164" fontId="1" fillId="0" borderId="4" xfId="1" applyFont="1" applyBorder="1"/>
    <xf numFmtId="49" fontId="2" fillId="0" borderId="0" xfId="0" applyNumberFormat="1" applyFont="1" applyBorder="1"/>
    <xf numFmtId="0" fontId="2" fillId="0" borderId="0" xfId="0" applyFont="1" applyBorder="1"/>
    <xf numFmtId="164" fontId="2" fillId="0" borderId="0" xfId="1" applyFont="1" applyBorder="1"/>
    <xf numFmtId="49" fontId="1" fillId="0" borderId="2" xfId="0" applyNumberFormat="1" applyFont="1" applyBorder="1" applyAlignment="1">
      <alignment horizontal="left" vertical="center"/>
    </xf>
    <xf numFmtId="0" fontId="1" fillId="0" borderId="3" xfId="0" applyFont="1" applyBorder="1" applyAlignment="1">
      <alignment horizontal="left" vertical="center"/>
    </xf>
    <xf numFmtId="164" fontId="1" fillId="0" borderId="3" xfId="1" applyFont="1" applyBorder="1" applyAlignment="1">
      <alignment horizontal="left" vertical="center"/>
    </xf>
    <xf numFmtId="49" fontId="2" fillId="0" borderId="1" xfId="0" applyNumberFormat="1" applyFont="1" applyBorder="1" applyAlignment="1">
      <alignment wrapText="1"/>
    </xf>
    <xf numFmtId="0" fontId="2" fillId="0" borderId="1" xfId="0" applyFont="1" applyBorder="1" applyAlignment="1">
      <alignment wrapText="1"/>
    </xf>
    <xf numFmtId="0" fontId="2" fillId="0" borderId="0" xfId="0" applyFont="1" applyBorder="1" applyAlignment="1">
      <alignment wrapText="1"/>
    </xf>
    <xf numFmtId="49" fontId="2" fillId="0" borderId="5" xfId="0" applyNumberFormat="1" applyFont="1" applyBorder="1"/>
    <xf numFmtId="0" fontId="2" fillId="0" borderId="1" xfId="0" applyFont="1" applyBorder="1" applyAlignment="1">
      <alignment horizontal="left" wrapText="1"/>
    </xf>
    <xf numFmtId="0" fontId="2" fillId="0" borderId="1" xfId="0" applyFont="1" applyBorder="1" applyAlignment="1">
      <alignment horizontal="left"/>
    </xf>
    <xf numFmtId="164" fontId="2" fillId="0" borderId="1" xfId="1" applyFont="1" applyBorder="1" applyAlignment="1">
      <alignment wrapText="1"/>
    </xf>
    <xf numFmtId="0" fontId="11" fillId="0" borderId="0" xfId="0" applyFont="1"/>
    <xf numFmtId="49" fontId="11" fillId="0" borderId="0" xfId="0" applyNumberFormat="1" applyFont="1"/>
    <xf numFmtId="164" fontId="11" fillId="0" borderId="0" xfId="1" applyFont="1"/>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6" fillId="2" borderId="11" xfId="0" applyFont="1" applyFill="1" applyBorder="1" applyAlignment="1"/>
    <xf numFmtId="0" fontId="2" fillId="0" borderId="7" xfId="0" applyFont="1" applyBorder="1" applyAlignment="1"/>
    <xf numFmtId="0" fontId="6" fillId="2" borderId="11" xfId="0" applyFont="1" applyFill="1" applyBorder="1" applyAlignment="1">
      <alignment horizontal="center" vertical="top" wrapText="1"/>
    </xf>
    <xf numFmtId="0" fontId="2" fillId="2" borderId="7" xfId="0" applyFont="1" applyFill="1" applyBorder="1" applyAlignment="1">
      <alignment horizontal="center" vertical="top" wrapText="1"/>
    </xf>
    <xf numFmtId="0" fontId="2" fillId="2" borderId="11" xfId="0" applyFont="1" applyFill="1" applyBorder="1" applyAlignment="1">
      <alignment horizontal="center" vertical="top" wrapText="1"/>
    </xf>
    <xf numFmtId="0" fontId="2" fillId="2" borderId="11" xfId="0" applyFont="1" applyFill="1" applyBorder="1" applyAlignment="1">
      <alignment wrapText="1"/>
    </xf>
    <xf numFmtId="0" fontId="2" fillId="2" borderId="7" xfId="0" applyFont="1" applyFill="1" applyBorder="1" applyAlignment="1">
      <alignment wrapText="1"/>
    </xf>
    <xf numFmtId="0" fontId="6" fillId="3" borderId="11" xfId="0" applyFont="1" applyFill="1" applyBorder="1" applyAlignment="1">
      <alignment wrapText="1"/>
    </xf>
    <xf numFmtId="0" fontId="2" fillId="3" borderId="7" xfId="0" applyFont="1" applyFill="1" applyBorder="1" applyAlignment="1"/>
    <xf numFmtId="0" fontId="2" fillId="3" borderId="11" xfId="0" applyFont="1" applyFill="1" applyBorder="1" applyAlignment="1"/>
    <xf numFmtId="0" fontId="2" fillId="3" borderId="14" xfId="0" applyFont="1" applyFill="1" applyBorder="1" applyAlignment="1"/>
    <xf numFmtId="0" fontId="2" fillId="3" borderId="13" xfId="0" applyFont="1" applyFill="1" applyBorder="1" applyAlignment="1"/>
    <xf numFmtId="49" fontId="10" fillId="0" borderId="5" xfId="0" applyNumberFormat="1" applyFont="1" applyBorder="1" applyAlignment="1">
      <alignment horizontal="center" vertical="center" wrapText="1"/>
    </xf>
    <xf numFmtId="49" fontId="10" fillId="0" borderId="6" xfId="0" applyNumberFormat="1" applyFont="1" applyBorder="1" applyAlignment="1">
      <alignment horizontal="center" vertical="center" wrapText="1"/>
    </xf>
    <xf numFmtId="0" fontId="6" fillId="0" borderId="0" xfId="0" applyFont="1" applyAlignment="1">
      <alignment horizontal="left" vertical="top" wrapText="1"/>
    </xf>
    <xf numFmtId="0" fontId="2" fillId="0" borderId="0" xfId="0" applyFont="1" applyAlignment="1">
      <alignment horizontal="left" vertical="top" wrapText="1"/>
    </xf>
    <xf numFmtId="0" fontId="8" fillId="2" borderId="10" xfId="0" applyFont="1" applyFill="1" applyBorder="1" applyAlignment="1"/>
    <xf numFmtId="0" fontId="2" fillId="0" borderId="9" xfId="0" applyFont="1" applyBorder="1" applyAlignment="1"/>
    <xf numFmtId="0" fontId="8" fillId="2" borderId="10" xfId="0" applyFont="1" applyFill="1" applyBorder="1" applyAlignment="1">
      <alignment horizontal="center"/>
    </xf>
    <xf numFmtId="0" fontId="2" fillId="2" borderId="8" xfId="0" applyFont="1" applyFill="1" applyBorder="1" applyAlignment="1">
      <alignment horizontal="center"/>
    </xf>
    <xf numFmtId="0" fontId="2" fillId="2" borderId="9" xfId="0" applyFont="1" applyFill="1" applyBorder="1" applyAlignment="1">
      <alignment horizontal="center"/>
    </xf>
    <xf numFmtId="164" fontId="10" fillId="0" borderId="5" xfId="0" applyNumberFormat="1" applyFont="1" applyBorder="1" applyAlignment="1">
      <alignment horizontal="center" vertical="center" wrapText="1"/>
    </xf>
    <xf numFmtId="164" fontId="10" fillId="0" borderId="6" xfId="0" applyNumberFormat="1" applyFont="1" applyBorder="1" applyAlignment="1">
      <alignment horizontal="center" vertical="center" wrapText="1"/>
    </xf>
    <xf numFmtId="0" fontId="7" fillId="0" borderId="0" xfId="0" applyFont="1" applyAlignment="1">
      <alignment horizont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1.xml"/><Relationship Id="rId1" Type="http://schemas.openxmlformats.org/officeDocument/2006/relationships/chartsheet" Target="chart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Sheet1!$B$39:$B$40</c:f>
              <c:strCache>
                <c:ptCount val="2"/>
                <c:pt idx="0">
                  <c:v>Beverley Moghrabi - Associate Vice President of Student Services/Registrar</c:v>
                </c:pt>
                <c:pt idx="1">
                  <c:v>July 5</c:v>
                </c:pt>
              </c:strCache>
            </c:strRef>
          </c:tx>
          <c:spPr>
            <a:solidFill>
              <a:schemeClr val="accent1"/>
            </a:solidFill>
            <a:ln>
              <a:noFill/>
            </a:ln>
            <a:effectLst/>
          </c:spPr>
          <c:invertIfNegative val="0"/>
          <c:val>
            <c:numRef>
              <c:f>Sheet1!$B$41</c:f>
              <c:numCache>
                <c:formatCode>@</c:formatCode>
                <c:ptCount val="1"/>
                <c:pt idx="0">
                  <c:v>0</c:v>
                </c:pt>
              </c:numCache>
            </c:numRef>
          </c:val>
          <c:extLst>
            <c:ext xmlns:c16="http://schemas.microsoft.com/office/drawing/2014/chart" uri="{C3380CC4-5D6E-409C-BE32-E72D297353CC}">
              <c16:uniqueId val="{00000000-1AA0-457F-B729-EC399656432B}"/>
            </c:ext>
          </c:extLst>
        </c:ser>
        <c:dLbls>
          <c:showLegendKey val="0"/>
          <c:showVal val="0"/>
          <c:showCatName val="0"/>
          <c:showSerName val="0"/>
          <c:showPercent val="0"/>
          <c:showBubbleSize val="0"/>
        </c:dLbls>
        <c:gapWidth val="219"/>
        <c:overlap val="-27"/>
        <c:axId val="331338104"/>
        <c:axId val="330153520"/>
      </c:barChart>
      <c:catAx>
        <c:axId val="331338104"/>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0153520"/>
        <c:crosses val="autoZero"/>
        <c:auto val="1"/>
        <c:lblAlgn val="ctr"/>
        <c:lblOffset val="100"/>
        <c:noMultiLvlLbl val="0"/>
      </c:catAx>
      <c:valAx>
        <c:axId val="330153520"/>
        <c:scaling>
          <c:orientation val="minMax"/>
        </c:scaling>
        <c:delete val="0"/>
        <c:axPos val="l"/>
        <c:majorGridlines>
          <c:spPr>
            <a:ln w="9525" cap="flat" cmpd="sng" algn="ctr">
              <a:solidFill>
                <a:schemeClr val="tx1">
                  <a:lumMod val="15000"/>
                  <a:lumOff val="85000"/>
                </a:schemeClr>
              </a:solidFill>
              <a:round/>
            </a:ln>
            <a:effectLst/>
          </c:spPr>
        </c:majorGridlines>
        <c:numFmt formatCode="@"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13381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sheetPr/>
  <sheetViews>
    <sheetView zoomScale="9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absoluteAnchor>
    <xdr:pos x="0" y="0"/>
    <xdr:ext cx="8655326" cy="6284429"/>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38099</xdr:colOff>
      <xdr:row>2</xdr:row>
      <xdr:rowOff>9525</xdr:rowOff>
    </xdr:to>
    <xdr:pic>
      <xdr:nvPicPr>
        <xdr:cNvPr id="3" name="Picture 2" descr="Portage-gre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304924" cy="390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4"/>
  <sheetViews>
    <sheetView tabSelected="1" zoomScale="90" zoomScaleNormal="90" workbookViewId="0">
      <pane ySplit="20" topLeftCell="A62" activePane="bottomLeft" state="frozen"/>
      <selection pane="bottomLeft" activeCell="A65" sqref="A65:XFD65"/>
    </sheetView>
  </sheetViews>
  <sheetFormatPr defaultRowHeight="15" x14ac:dyDescent="0.25"/>
  <cols>
    <col min="1" max="1" width="4.28515625" style="8" customWidth="1"/>
    <col min="2" max="2" width="16" style="9" customWidth="1"/>
    <col min="3" max="3" width="16.28515625" style="8" customWidth="1"/>
    <col min="4" max="4" width="25.5703125" style="8" customWidth="1"/>
    <col min="5" max="5" width="8" style="8" customWidth="1"/>
    <col min="6" max="6" width="11" style="12" customWidth="1"/>
    <col min="7" max="7" width="10" style="8" customWidth="1"/>
    <col min="8" max="8" width="12.7109375" style="12" customWidth="1"/>
    <col min="9" max="9" width="11.140625" style="12" customWidth="1"/>
    <col min="10" max="10" width="11" style="12" customWidth="1"/>
    <col min="11" max="11" width="10.5703125" style="8" customWidth="1"/>
    <col min="12" max="12" width="20" style="8" customWidth="1"/>
    <col min="13" max="13" width="12.7109375" style="12" customWidth="1"/>
    <col min="14" max="16384" width="9.140625" style="8"/>
  </cols>
  <sheetData>
    <row r="1" spans="1:13" x14ac:dyDescent="0.25">
      <c r="D1" s="10" t="s">
        <v>30</v>
      </c>
      <c r="E1" s="10"/>
      <c r="F1" s="11"/>
    </row>
    <row r="3" spans="1:13" x14ac:dyDescent="0.25">
      <c r="D3" s="13" t="s">
        <v>0</v>
      </c>
      <c r="E3" s="13"/>
      <c r="F3" s="14"/>
    </row>
    <row r="4" spans="1:13" ht="15" customHeight="1" x14ac:dyDescent="0.25">
      <c r="D4" s="70" t="s">
        <v>1</v>
      </c>
      <c r="E4" s="70"/>
      <c r="F4" s="71"/>
      <c r="G4" s="71"/>
      <c r="H4" s="71"/>
      <c r="I4" s="71"/>
      <c r="J4" s="71"/>
      <c r="K4" s="71"/>
      <c r="L4" s="71"/>
      <c r="M4" s="71"/>
    </row>
    <row r="5" spans="1:13" x14ac:dyDescent="0.25">
      <c r="D5" s="71"/>
      <c r="E5" s="71"/>
      <c r="F5" s="71"/>
      <c r="G5" s="71"/>
      <c r="H5" s="71"/>
      <c r="I5" s="71"/>
      <c r="J5" s="71"/>
      <c r="K5" s="71"/>
      <c r="L5" s="71"/>
      <c r="M5" s="71"/>
    </row>
    <row r="6" spans="1:13" x14ac:dyDescent="0.25">
      <c r="D6" s="79" t="s">
        <v>50</v>
      </c>
      <c r="E6" s="79"/>
      <c r="F6" s="79"/>
      <c r="G6" s="79"/>
      <c r="H6" s="79"/>
      <c r="I6" s="79"/>
      <c r="J6" s="79"/>
      <c r="K6" s="79"/>
    </row>
    <row r="8" spans="1:13" s="17" customFormat="1" x14ac:dyDescent="0.25">
      <c r="A8" s="15"/>
      <c r="B8" s="16"/>
      <c r="E8" s="72" t="s">
        <v>2</v>
      </c>
      <c r="F8" s="73"/>
      <c r="G8" s="74" t="s">
        <v>31</v>
      </c>
      <c r="H8" s="75"/>
      <c r="I8" s="76"/>
      <c r="J8" s="74" t="s">
        <v>11</v>
      </c>
      <c r="K8" s="76"/>
      <c r="L8" s="74" t="s">
        <v>12</v>
      </c>
      <c r="M8" s="76"/>
    </row>
    <row r="9" spans="1:13" s="13" customFormat="1" ht="9.75" customHeight="1" x14ac:dyDescent="0.25">
      <c r="A9" s="18"/>
      <c r="B9" s="19"/>
      <c r="E9" s="56" t="s">
        <v>32</v>
      </c>
      <c r="F9" s="57"/>
      <c r="G9" s="20" t="s">
        <v>3</v>
      </c>
      <c r="H9" s="21"/>
      <c r="I9" s="22"/>
      <c r="J9" s="23"/>
      <c r="K9" s="24"/>
      <c r="L9" s="58" t="s">
        <v>33</v>
      </c>
      <c r="M9" s="59"/>
    </row>
    <row r="10" spans="1:13" s="13" customFormat="1" ht="12" customHeight="1" x14ac:dyDescent="0.25">
      <c r="A10" s="18"/>
      <c r="B10" s="19"/>
      <c r="E10" s="56" t="s">
        <v>34</v>
      </c>
      <c r="F10" s="57"/>
      <c r="G10" s="25" t="s">
        <v>4</v>
      </c>
      <c r="H10" s="21"/>
      <c r="I10" s="22"/>
      <c r="J10" s="23" t="s">
        <v>35</v>
      </c>
      <c r="K10" s="24"/>
      <c r="L10" s="60"/>
      <c r="M10" s="59"/>
    </row>
    <row r="11" spans="1:13" s="13" customFormat="1" ht="12.75" customHeight="1" x14ac:dyDescent="0.25">
      <c r="A11" s="18"/>
      <c r="B11" s="19"/>
      <c r="E11" s="56" t="s">
        <v>36</v>
      </c>
      <c r="F11" s="57"/>
      <c r="G11" s="25" t="s">
        <v>5</v>
      </c>
      <c r="H11" s="21"/>
      <c r="I11" s="22"/>
      <c r="J11" s="23"/>
      <c r="K11" s="24"/>
      <c r="L11" s="60"/>
      <c r="M11" s="59"/>
    </row>
    <row r="12" spans="1:13" s="13" customFormat="1" ht="10.5" customHeight="1" x14ac:dyDescent="0.15">
      <c r="A12" s="18"/>
      <c r="B12" s="19"/>
      <c r="E12" s="63" t="s">
        <v>37</v>
      </c>
      <c r="F12" s="64"/>
      <c r="G12" s="25" t="s">
        <v>6</v>
      </c>
      <c r="H12" s="21"/>
      <c r="I12" s="22"/>
      <c r="J12" s="23"/>
      <c r="K12" s="24"/>
      <c r="L12" s="61"/>
      <c r="M12" s="62"/>
    </row>
    <row r="13" spans="1:13" s="13" customFormat="1" ht="9" customHeight="1" x14ac:dyDescent="0.15">
      <c r="A13" s="18"/>
      <c r="B13" s="19"/>
      <c r="E13" s="65"/>
      <c r="F13" s="64"/>
      <c r="G13" s="25" t="s">
        <v>7</v>
      </c>
      <c r="H13" s="21"/>
      <c r="I13" s="22"/>
      <c r="J13" s="23"/>
      <c r="K13" s="24"/>
      <c r="L13" s="61"/>
      <c r="M13" s="62"/>
    </row>
    <row r="14" spans="1:13" s="13" customFormat="1" ht="9" customHeight="1" x14ac:dyDescent="0.15">
      <c r="A14" s="18"/>
      <c r="B14" s="19"/>
      <c r="E14" s="65"/>
      <c r="F14" s="64"/>
      <c r="G14" s="25" t="s">
        <v>8</v>
      </c>
      <c r="H14" s="21"/>
      <c r="I14" s="22"/>
      <c r="J14" s="23"/>
      <c r="K14" s="24"/>
      <c r="L14" s="25"/>
      <c r="M14" s="22"/>
    </row>
    <row r="15" spans="1:13" s="13" customFormat="1" ht="9" customHeight="1" x14ac:dyDescent="0.15">
      <c r="A15" s="18"/>
      <c r="B15" s="19"/>
      <c r="E15" s="65"/>
      <c r="F15" s="64"/>
      <c r="G15" s="25" t="s">
        <v>9</v>
      </c>
      <c r="H15" s="21"/>
      <c r="I15" s="22"/>
      <c r="J15" s="23"/>
      <c r="K15" s="24"/>
      <c r="L15" s="25"/>
      <c r="M15" s="22"/>
    </row>
    <row r="16" spans="1:13" s="13" customFormat="1" ht="9" customHeight="1" x14ac:dyDescent="0.15">
      <c r="A16" s="18"/>
      <c r="B16" s="19"/>
      <c r="E16" s="65"/>
      <c r="F16" s="64"/>
      <c r="G16" s="25" t="s">
        <v>38</v>
      </c>
      <c r="H16" s="21"/>
      <c r="I16" s="22"/>
      <c r="J16" s="23"/>
      <c r="K16" s="24"/>
      <c r="L16" s="25"/>
      <c r="M16" s="22"/>
    </row>
    <row r="17" spans="1:13" s="13" customFormat="1" ht="9" customHeight="1" x14ac:dyDescent="0.15">
      <c r="A17" s="18"/>
      <c r="B17" s="19"/>
      <c r="E17" s="66"/>
      <c r="F17" s="67"/>
      <c r="G17" s="26" t="s">
        <v>10</v>
      </c>
      <c r="H17" s="27"/>
      <c r="I17" s="28"/>
      <c r="J17" s="29"/>
      <c r="K17" s="30"/>
      <c r="L17" s="26"/>
      <c r="M17" s="28"/>
    </row>
    <row r="18" spans="1:13" ht="15" customHeight="1" x14ac:dyDescent="0.25"/>
    <row r="19" spans="1:13" ht="15" customHeight="1" x14ac:dyDescent="0.25">
      <c r="B19" s="68" t="s">
        <v>13</v>
      </c>
      <c r="C19" s="52" t="s">
        <v>14</v>
      </c>
      <c r="D19" s="52" t="s">
        <v>15</v>
      </c>
      <c r="E19" s="52" t="s">
        <v>23</v>
      </c>
      <c r="F19" s="77" t="s">
        <v>24</v>
      </c>
      <c r="G19" s="54" t="s">
        <v>16</v>
      </c>
      <c r="H19" s="77" t="s">
        <v>17</v>
      </c>
      <c r="I19" s="77" t="s">
        <v>18</v>
      </c>
      <c r="J19" s="77" t="s">
        <v>22</v>
      </c>
      <c r="K19" s="52" t="s">
        <v>39</v>
      </c>
      <c r="L19" s="52" t="s">
        <v>19</v>
      </c>
      <c r="M19" s="77" t="s">
        <v>20</v>
      </c>
    </row>
    <row r="20" spans="1:13" ht="21.75" customHeight="1" x14ac:dyDescent="0.25">
      <c r="B20" s="69"/>
      <c r="C20" s="53"/>
      <c r="D20" s="53"/>
      <c r="E20" s="53"/>
      <c r="F20" s="78"/>
      <c r="G20" s="55"/>
      <c r="H20" s="78"/>
      <c r="I20" s="78"/>
      <c r="J20" s="78"/>
      <c r="K20" s="53"/>
      <c r="L20" s="53"/>
      <c r="M20" s="78"/>
    </row>
    <row r="21" spans="1:13" ht="15" customHeight="1" x14ac:dyDescent="0.25"/>
    <row r="22" spans="1:13" s="31" customFormat="1" ht="24.75" customHeight="1" x14ac:dyDescent="0.2">
      <c r="B22" s="1" t="s">
        <v>21</v>
      </c>
      <c r="C22" s="2"/>
      <c r="D22" s="2"/>
      <c r="E22" s="2"/>
      <c r="F22" s="3"/>
      <c r="G22" s="2"/>
      <c r="H22" s="3"/>
      <c r="I22" s="3"/>
      <c r="J22" s="3"/>
      <c r="K22" s="2"/>
      <c r="L22" s="2"/>
      <c r="M22" s="32"/>
    </row>
    <row r="23" spans="1:13" ht="24.75" customHeight="1" x14ac:dyDescent="0.25">
      <c r="B23" s="4" t="s">
        <v>110</v>
      </c>
      <c r="C23" s="5"/>
      <c r="D23" s="5" t="s">
        <v>109</v>
      </c>
      <c r="E23" s="5" t="s">
        <v>41</v>
      </c>
      <c r="F23" s="7">
        <f>88.8+74.3</f>
        <v>163.1</v>
      </c>
      <c r="G23" s="7"/>
      <c r="H23" s="7"/>
      <c r="I23" s="7"/>
      <c r="J23" s="7"/>
      <c r="K23" s="7"/>
      <c r="L23" s="7"/>
      <c r="M23" s="7"/>
    </row>
    <row r="24" spans="1:13" ht="24.75" customHeight="1" x14ac:dyDescent="0.25">
      <c r="B24" s="4" t="s">
        <v>111</v>
      </c>
      <c r="C24" s="5" t="s">
        <v>107</v>
      </c>
      <c r="D24" s="5" t="s">
        <v>108</v>
      </c>
      <c r="E24" s="5" t="s">
        <v>113</v>
      </c>
      <c r="F24" s="7">
        <f>594.52+26.25+57.27+15.2+26.25</f>
        <v>719.49</v>
      </c>
      <c r="G24" s="7" t="s">
        <v>48</v>
      </c>
      <c r="H24" s="7">
        <f>18.64+8.7+5+32.77+3.2</f>
        <v>68.310000000000016</v>
      </c>
      <c r="I24" s="7"/>
      <c r="J24" s="7">
        <f>939.27</f>
        <v>939.27</v>
      </c>
      <c r="K24" s="7"/>
      <c r="L24" s="7" t="s">
        <v>114</v>
      </c>
      <c r="M24" s="7">
        <f>650+1.5+183.1</f>
        <v>834.6</v>
      </c>
    </row>
    <row r="25" spans="1:13" ht="24.75" customHeight="1" x14ac:dyDescent="0.25">
      <c r="B25" s="6" t="s">
        <v>112</v>
      </c>
      <c r="C25" s="5" t="s">
        <v>105</v>
      </c>
      <c r="D25" s="5" t="s">
        <v>42</v>
      </c>
      <c r="E25" s="5" t="s">
        <v>41</v>
      </c>
      <c r="F25" s="7">
        <f>49.15</f>
        <v>49.15</v>
      </c>
      <c r="G25" s="7" t="s">
        <v>61</v>
      </c>
      <c r="H25" s="7">
        <f>23.68+16.36+7.9</f>
        <v>47.94</v>
      </c>
      <c r="I25" s="7"/>
      <c r="J25" s="8"/>
      <c r="K25" s="7"/>
      <c r="L25" s="7" t="s">
        <v>115</v>
      </c>
      <c r="M25" s="7"/>
    </row>
    <row r="26" spans="1:13" ht="24.75" customHeight="1" x14ac:dyDescent="0.25">
      <c r="B26" s="4" t="s">
        <v>119</v>
      </c>
      <c r="C26" s="5" t="s">
        <v>47</v>
      </c>
      <c r="D26" s="5" t="s">
        <v>120</v>
      </c>
      <c r="E26" s="5"/>
      <c r="F26" s="7"/>
      <c r="G26" s="7"/>
      <c r="H26" s="7"/>
      <c r="I26" s="7"/>
      <c r="J26" s="7"/>
      <c r="K26" s="7"/>
      <c r="L26" s="7" t="s">
        <v>121</v>
      </c>
      <c r="M26" s="7">
        <f>1000</f>
        <v>1000</v>
      </c>
    </row>
    <row r="27" spans="1:13" ht="33.75" customHeight="1" x14ac:dyDescent="0.25">
      <c r="B27" s="42" t="s">
        <v>66</v>
      </c>
      <c r="C27" s="5" t="s">
        <v>67</v>
      </c>
      <c r="D27" s="5" t="s">
        <v>51</v>
      </c>
      <c r="E27" s="5" t="s">
        <v>113</v>
      </c>
      <c r="F27" s="7">
        <f>10.5+455.96+82.12+26.25</f>
        <v>574.82999999999993</v>
      </c>
      <c r="G27" s="7" t="s">
        <v>48</v>
      </c>
      <c r="H27" s="7">
        <f>22.27+21.53+62+27.3</f>
        <v>133.1</v>
      </c>
      <c r="I27" s="7"/>
      <c r="J27" s="7"/>
      <c r="K27" s="7"/>
      <c r="L27" s="7" t="s">
        <v>55</v>
      </c>
      <c r="M27" s="7">
        <f>71.5</f>
        <v>71.5</v>
      </c>
    </row>
    <row r="28" spans="1:13" ht="28.5" customHeight="1" x14ac:dyDescent="0.25">
      <c r="B28" s="4" t="s">
        <v>116</v>
      </c>
      <c r="C28" s="5" t="s">
        <v>47</v>
      </c>
      <c r="D28" s="5" t="s">
        <v>117</v>
      </c>
      <c r="E28" s="5" t="s">
        <v>41</v>
      </c>
      <c r="F28" s="7">
        <v>82.12</v>
      </c>
      <c r="G28" s="7" t="s">
        <v>61</v>
      </c>
      <c r="H28" s="7">
        <f>30.98+45.91+26.25+92.25+14.87+74.23</f>
        <v>284.49</v>
      </c>
      <c r="I28" s="7"/>
      <c r="J28" s="7">
        <f>333.45</f>
        <v>333.45</v>
      </c>
      <c r="K28" s="7"/>
      <c r="L28" s="7" t="s">
        <v>118</v>
      </c>
      <c r="M28" s="7">
        <f>33</f>
        <v>33</v>
      </c>
    </row>
    <row r="29" spans="1:13" ht="28.5" customHeight="1" x14ac:dyDescent="0.25">
      <c r="B29" s="4" t="s">
        <v>122</v>
      </c>
      <c r="C29" s="43"/>
      <c r="D29" s="5" t="s">
        <v>123</v>
      </c>
      <c r="E29" s="5"/>
      <c r="F29" s="7"/>
      <c r="G29" s="7"/>
      <c r="H29" s="7"/>
      <c r="I29" s="7"/>
      <c r="J29" s="7"/>
      <c r="K29" s="7"/>
      <c r="L29" s="7" t="s">
        <v>124</v>
      </c>
      <c r="M29" s="7">
        <f>682.5*2</f>
        <v>1365</v>
      </c>
    </row>
    <row r="30" spans="1:13" s="49" customFormat="1" ht="24.75" customHeight="1" x14ac:dyDescent="0.25">
      <c r="B30" s="50"/>
      <c r="F30" s="51"/>
      <c r="G30" s="51"/>
      <c r="H30" s="51"/>
      <c r="I30" s="51"/>
      <c r="J30" s="51"/>
      <c r="K30" s="51"/>
      <c r="L30" s="51"/>
      <c r="M30" s="51"/>
    </row>
    <row r="31" spans="1:13" ht="24.75" customHeight="1" x14ac:dyDescent="0.25">
      <c r="F31" s="33"/>
      <c r="G31" s="33"/>
      <c r="H31" s="33"/>
      <c r="I31" s="33"/>
      <c r="J31" s="33"/>
      <c r="K31" s="33"/>
      <c r="L31" s="33"/>
      <c r="M31" s="33"/>
    </row>
    <row r="32" spans="1:13" ht="24.75" customHeight="1" x14ac:dyDescent="0.25">
      <c r="A32" s="31"/>
      <c r="B32" s="1" t="s">
        <v>25</v>
      </c>
      <c r="C32" s="2"/>
      <c r="D32" s="2"/>
      <c r="E32" s="2"/>
      <c r="F32" s="34"/>
      <c r="G32" s="34"/>
      <c r="H32" s="34"/>
      <c r="I32" s="34"/>
      <c r="J32" s="34"/>
      <c r="K32" s="34"/>
      <c r="L32" s="34"/>
      <c r="M32" s="35"/>
    </row>
    <row r="33" spans="1:13" ht="24.75" customHeight="1" x14ac:dyDescent="0.25">
      <c r="B33" s="4" t="s">
        <v>69</v>
      </c>
      <c r="C33" s="5" t="s">
        <v>49</v>
      </c>
      <c r="D33" s="5" t="s">
        <v>65</v>
      </c>
      <c r="E33" s="5"/>
      <c r="F33" s="7"/>
      <c r="G33" s="7" t="s">
        <v>61</v>
      </c>
      <c r="H33" s="7">
        <f>27.61</f>
        <v>27.61</v>
      </c>
      <c r="I33" s="7"/>
      <c r="J33" s="7"/>
      <c r="K33" s="7"/>
      <c r="L33" s="7"/>
      <c r="M33" s="7"/>
    </row>
    <row r="34" spans="1:13" ht="24.75" customHeight="1" x14ac:dyDescent="0.25">
      <c r="B34" s="4" t="s">
        <v>75</v>
      </c>
      <c r="C34" s="5" t="s">
        <v>47</v>
      </c>
      <c r="D34" s="5" t="s">
        <v>76</v>
      </c>
      <c r="E34" s="5" t="s">
        <v>81</v>
      </c>
      <c r="F34" s="7">
        <f>101.2+101.2</f>
        <v>202.4</v>
      </c>
      <c r="G34" s="7"/>
      <c r="H34" s="7"/>
      <c r="I34" s="7"/>
      <c r="J34" s="7">
        <f>178.51</f>
        <v>178.51</v>
      </c>
      <c r="K34" s="7"/>
      <c r="L34" s="7"/>
      <c r="M34" s="7"/>
    </row>
    <row r="35" spans="1:13" ht="24.75" customHeight="1" x14ac:dyDescent="0.25">
      <c r="B35" s="4" t="s">
        <v>66</v>
      </c>
      <c r="C35" s="5" t="s">
        <v>67</v>
      </c>
      <c r="D35" s="5" t="s">
        <v>68</v>
      </c>
      <c r="E35" s="5" t="s">
        <v>53</v>
      </c>
      <c r="F35" s="7">
        <f>261.71</f>
        <v>261.70999999999998</v>
      </c>
      <c r="G35" s="7" t="s">
        <v>61</v>
      </c>
      <c r="H35" s="7">
        <f>134.82+9</f>
        <v>143.82</v>
      </c>
      <c r="I35" s="7"/>
      <c r="J35" s="7">
        <f>196.47</f>
        <v>196.47</v>
      </c>
      <c r="K35" s="7"/>
      <c r="L35" s="7"/>
      <c r="M35" s="7"/>
    </row>
    <row r="36" spans="1:13" ht="24.75" customHeight="1" x14ac:dyDescent="0.25">
      <c r="B36" s="4" t="s">
        <v>77</v>
      </c>
      <c r="C36" s="5" t="s">
        <v>78</v>
      </c>
      <c r="D36" s="5" t="s">
        <v>79</v>
      </c>
      <c r="E36" s="5" t="s">
        <v>41</v>
      </c>
      <c r="F36" s="7">
        <f>20.02</f>
        <v>20.02</v>
      </c>
      <c r="G36" s="7"/>
      <c r="H36" s="7"/>
      <c r="I36" s="7"/>
      <c r="J36" s="7"/>
      <c r="K36" s="7"/>
      <c r="L36" s="7"/>
      <c r="M36" s="7"/>
    </row>
    <row r="37" spans="1:13" ht="24.75" customHeight="1" x14ac:dyDescent="0.25">
      <c r="B37" s="4" t="s">
        <v>80</v>
      </c>
      <c r="C37" s="5" t="s">
        <v>49</v>
      </c>
      <c r="D37" s="5" t="s">
        <v>44</v>
      </c>
      <c r="E37" s="5" t="s">
        <v>41</v>
      </c>
      <c r="F37" s="7">
        <f>33</f>
        <v>33</v>
      </c>
      <c r="G37" s="7"/>
      <c r="H37" s="7"/>
      <c r="I37" s="7"/>
      <c r="J37" s="7"/>
      <c r="K37" s="7"/>
      <c r="L37" s="7"/>
      <c r="M37" s="7"/>
    </row>
    <row r="38" spans="1:13" ht="24.75" customHeight="1" x14ac:dyDescent="0.25">
      <c r="F38" s="33"/>
      <c r="G38" s="33"/>
      <c r="H38" s="33"/>
      <c r="I38" s="33"/>
      <c r="J38" s="33"/>
      <c r="K38" s="33"/>
      <c r="L38" s="33"/>
      <c r="M38" s="33"/>
    </row>
    <row r="39" spans="1:13" ht="24.75" customHeight="1" x14ac:dyDescent="0.25">
      <c r="A39" s="31"/>
      <c r="B39" s="1" t="s">
        <v>26</v>
      </c>
      <c r="C39" s="2"/>
      <c r="D39" s="2"/>
      <c r="E39" s="2"/>
      <c r="F39" s="34"/>
      <c r="G39" s="34"/>
      <c r="H39" s="34"/>
      <c r="I39" s="34"/>
      <c r="J39" s="34"/>
      <c r="K39" s="34"/>
      <c r="L39" s="34"/>
      <c r="M39" s="35"/>
    </row>
    <row r="40" spans="1:13" ht="24.75" customHeight="1" x14ac:dyDescent="0.25">
      <c r="B40" s="4" t="s">
        <v>97</v>
      </c>
      <c r="C40" s="5" t="s">
        <v>43</v>
      </c>
      <c r="D40" s="5" t="s">
        <v>89</v>
      </c>
      <c r="F40" s="7"/>
      <c r="G40" s="5" t="s">
        <v>48</v>
      </c>
      <c r="H40" s="7">
        <f>11</f>
        <v>11</v>
      </c>
      <c r="I40" s="7"/>
      <c r="J40" s="7"/>
      <c r="K40" s="7"/>
      <c r="L40" s="7"/>
      <c r="M40" s="7"/>
    </row>
    <row r="41" spans="1:13" ht="24.75" customHeight="1" x14ac:dyDescent="0.25">
      <c r="B41" s="4" t="s">
        <v>98</v>
      </c>
      <c r="C41" s="5" t="s">
        <v>99</v>
      </c>
      <c r="D41" s="5" t="s">
        <v>89</v>
      </c>
      <c r="E41" s="5"/>
      <c r="F41" s="7"/>
      <c r="G41" s="7" t="s">
        <v>61</v>
      </c>
      <c r="H41" s="7">
        <f>27.05</f>
        <v>27.05</v>
      </c>
      <c r="I41" s="7"/>
      <c r="J41" s="7"/>
      <c r="K41" s="7"/>
      <c r="L41" s="7"/>
      <c r="M41" s="7"/>
    </row>
    <row r="42" spans="1:13" ht="24.75" customHeight="1" x14ac:dyDescent="0.25">
      <c r="B42" s="4" t="s">
        <v>100</v>
      </c>
      <c r="C42" s="5" t="s">
        <v>43</v>
      </c>
      <c r="D42" s="5" t="s">
        <v>89</v>
      </c>
      <c r="E42" s="5" t="s">
        <v>41</v>
      </c>
      <c r="F42" s="7">
        <f>28.02</f>
        <v>28.02</v>
      </c>
      <c r="G42" s="7" t="s">
        <v>48</v>
      </c>
      <c r="H42" s="7">
        <f>11</f>
        <v>11</v>
      </c>
      <c r="I42" s="7"/>
      <c r="J42" s="7"/>
      <c r="K42" s="7"/>
      <c r="L42" s="7"/>
      <c r="M42" s="7"/>
    </row>
    <row r="43" spans="1:13" ht="28.5" customHeight="1" x14ac:dyDescent="0.25">
      <c r="B43" s="4" t="s">
        <v>101</v>
      </c>
      <c r="C43" s="5" t="s">
        <v>43</v>
      </c>
      <c r="D43" s="5" t="s">
        <v>89</v>
      </c>
      <c r="E43" s="5" t="s">
        <v>41</v>
      </c>
      <c r="F43" s="7">
        <f>26</f>
        <v>26</v>
      </c>
      <c r="G43" s="7" t="s">
        <v>48</v>
      </c>
      <c r="H43" s="7">
        <f>11</f>
        <v>11</v>
      </c>
      <c r="I43" s="7"/>
      <c r="J43" s="7"/>
      <c r="K43" s="7"/>
      <c r="L43" s="7"/>
      <c r="M43" s="7"/>
    </row>
    <row r="44" spans="1:13" ht="24.75" customHeight="1" x14ac:dyDescent="0.25">
      <c r="B44" s="4" t="s">
        <v>125</v>
      </c>
      <c r="C44" s="5"/>
      <c r="D44" s="5" t="s">
        <v>126</v>
      </c>
      <c r="E44" s="5"/>
      <c r="F44" s="7"/>
      <c r="G44" s="7" t="s">
        <v>61</v>
      </c>
      <c r="H44" s="7">
        <f>79.21+8</f>
        <v>87.21</v>
      </c>
      <c r="I44" s="7"/>
      <c r="J44" s="7"/>
      <c r="K44" s="7"/>
      <c r="L44" s="7"/>
      <c r="M44" s="7"/>
    </row>
    <row r="45" spans="1:13" ht="24.75" customHeight="1" x14ac:dyDescent="0.25">
      <c r="B45" s="36"/>
      <c r="C45" s="37"/>
      <c r="D45" s="37"/>
      <c r="E45" s="37"/>
      <c r="F45" s="38"/>
      <c r="G45" s="38"/>
      <c r="H45" s="38"/>
      <c r="I45" s="38"/>
      <c r="J45" s="38"/>
      <c r="K45" s="38"/>
      <c r="L45" s="38"/>
      <c r="M45" s="38"/>
    </row>
    <row r="46" spans="1:13" ht="24.75" hidden="1" customHeight="1" x14ac:dyDescent="0.25">
      <c r="B46" s="36"/>
      <c r="C46" s="37"/>
      <c r="D46" s="37"/>
      <c r="E46" s="37"/>
      <c r="F46" s="38"/>
      <c r="G46" s="38"/>
      <c r="H46" s="38"/>
      <c r="I46" s="38"/>
      <c r="J46" s="38"/>
      <c r="K46" s="38"/>
      <c r="L46" s="38"/>
      <c r="M46" s="38"/>
    </row>
    <row r="47" spans="1:13" ht="24.75" customHeight="1" x14ac:dyDescent="0.25">
      <c r="B47" s="1" t="s">
        <v>27</v>
      </c>
      <c r="C47" s="2"/>
      <c r="D47" s="2"/>
      <c r="E47" s="2"/>
      <c r="F47" s="34"/>
      <c r="G47" s="34"/>
      <c r="H47" s="34"/>
      <c r="I47" s="34"/>
      <c r="J47" s="34"/>
      <c r="K47" s="34"/>
      <c r="L47" s="34"/>
      <c r="M47" s="35"/>
    </row>
    <row r="48" spans="1:13" ht="24.75" customHeight="1" x14ac:dyDescent="0.25">
      <c r="B48" s="4" t="s">
        <v>70</v>
      </c>
      <c r="C48" s="5" t="s">
        <v>47</v>
      </c>
      <c r="D48" s="5" t="s">
        <v>54</v>
      </c>
      <c r="E48" s="5" t="s">
        <v>41</v>
      </c>
      <c r="F48" s="7">
        <f>36.78</f>
        <v>36.78</v>
      </c>
      <c r="G48" s="7" t="s">
        <v>48</v>
      </c>
      <c r="H48" s="7">
        <f>7.02+8.18</f>
        <v>15.2</v>
      </c>
      <c r="I48" s="7"/>
      <c r="J48" s="7">
        <f>143.7</f>
        <v>143.69999999999999</v>
      </c>
      <c r="K48" s="7"/>
      <c r="L48" s="7" t="s">
        <v>86</v>
      </c>
      <c r="M48" s="7">
        <f>12+12.5</f>
        <v>24.5</v>
      </c>
    </row>
    <row r="49" spans="2:13" ht="27" customHeight="1" x14ac:dyDescent="0.25">
      <c r="B49" s="4" t="s">
        <v>66</v>
      </c>
      <c r="C49" s="43" t="s">
        <v>52</v>
      </c>
      <c r="D49" s="5" t="s">
        <v>51</v>
      </c>
      <c r="E49" s="5" t="s">
        <v>53</v>
      </c>
      <c r="F49" s="7">
        <f>261.71+26.25+26.25</f>
        <v>314.20999999999998</v>
      </c>
      <c r="G49" s="7"/>
      <c r="H49" s="7"/>
      <c r="I49" s="7"/>
      <c r="J49" s="7">
        <f>223.42</f>
        <v>223.42</v>
      </c>
      <c r="K49" s="7"/>
      <c r="L49" s="7" t="s">
        <v>55</v>
      </c>
      <c r="M49" s="7">
        <f>23.25</f>
        <v>23.25</v>
      </c>
    </row>
    <row r="50" spans="2:13" ht="24.75" customHeight="1" x14ac:dyDescent="0.25">
      <c r="B50" s="4"/>
      <c r="C50" s="5"/>
      <c r="D50" s="5"/>
      <c r="E50" s="5"/>
      <c r="F50" s="7"/>
      <c r="G50" s="7"/>
      <c r="H50" s="7"/>
      <c r="I50" s="7"/>
      <c r="J50" s="7"/>
      <c r="K50" s="7"/>
      <c r="L50" s="7"/>
      <c r="M50" s="7"/>
    </row>
    <row r="51" spans="2:13" ht="24.75" customHeight="1" x14ac:dyDescent="0.25">
      <c r="B51" s="4"/>
      <c r="C51" s="5"/>
      <c r="D51" s="5"/>
      <c r="E51" s="5"/>
      <c r="F51" s="7"/>
      <c r="G51" s="7"/>
      <c r="H51" s="7"/>
      <c r="I51" s="7"/>
      <c r="J51" s="7"/>
      <c r="K51" s="7"/>
      <c r="L51" s="7"/>
      <c r="M51" s="7"/>
    </row>
    <row r="52" spans="2:13" ht="24.75" customHeight="1" x14ac:dyDescent="0.25">
      <c r="F52" s="33"/>
      <c r="G52" s="33"/>
      <c r="H52" s="33"/>
      <c r="I52" s="33"/>
      <c r="J52" s="33"/>
      <c r="K52" s="33"/>
      <c r="L52" s="33"/>
      <c r="M52" s="33"/>
    </row>
    <row r="53" spans="2:13" ht="24.75" customHeight="1" x14ac:dyDescent="0.25">
      <c r="B53" s="1" t="s">
        <v>28</v>
      </c>
      <c r="C53" s="2"/>
      <c r="D53" s="2"/>
      <c r="E53" s="2"/>
      <c r="F53" s="34"/>
      <c r="G53" s="34"/>
      <c r="H53" s="34"/>
      <c r="I53" s="34"/>
      <c r="J53" s="34"/>
      <c r="K53" s="34"/>
      <c r="L53" s="34"/>
      <c r="M53" s="35"/>
    </row>
    <row r="54" spans="2:13" ht="22.5" customHeight="1" x14ac:dyDescent="0.25">
      <c r="B54" s="4" t="s">
        <v>82</v>
      </c>
      <c r="C54" s="43" t="s">
        <v>59</v>
      </c>
      <c r="D54" s="5" t="s">
        <v>83</v>
      </c>
      <c r="E54" s="5" t="s">
        <v>41</v>
      </c>
      <c r="F54" s="7">
        <f>35</f>
        <v>35</v>
      </c>
      <c r="G54" s="7" t="s">
        <v>61</v>
      </c>
      <c r="H54" s="7">
        <f>23.38+11</f>
        <v>34.379999999999995</v>
      </c>
      <c r="I54" s="7"/>
      <c r="J54" s="7"/>
      <c r="K54" s="7"/>
      <c r="L54" s="7"/>
      <c r="M54" s="7"/>
    </row>
    <row r="55" spans="2:13" ht="29.25" customHeight="1" x14ac:dyDescent="0.25">
      <c r="B55" s="4" t="s">
        <v>87</v>
      </c>
      <c r="C55" s="43" t="s">
        <v>59</v>
      </c>
      <c r="D55" s="5" t="s">
        <v>42</v>
      </c>
      <c r="E55" s="5" t="s">
        <v>41</v>
      </c>
      <c r="F55" s="7">
        <f>33</f>
        <v>33</v>
      </c>
      <c r="G55" s="7" t="s">
        <v>48</v>
      </c>
      <c r="H55" s="7">
        <f>11</f>
        <v>11</v>
      </c>
      <c r="I55" s="7"/>
      <c r="J55" s="7"/>
      <c r="K55" s="7"/>
      <c r="L55" s="7"/>
      <c r="M55" s="7"/>
    </row>
    <row r="56" spans="2:13" ht="24" customHeight="1" x14ac:dyDescent="0.25">
      <c r="B56" s="4" t="s">
        <v>88</v>
      </c>
      <c r="C56" s="43" t="s">
        <v>59</v>
      </c>
      <c r="D56" s="5" t="s">
        <v>42</v>
      </c>
      <c r="E56" s="5" t="s">
        <v>41</v>
      </c>
      <c r="F56" s="7">
        <f>31.01</f>
        <v>31.01</v>
      </c>
      <c r="G56" s="7" t="s">
        <v>48</v>
      </c>
      <c r="H56" s="7">
        <f>11+11</f>
        <v>22</v>
      </c>
      <c r="I56" s="7"/>
      <c r="J56" s="7"/>
      <c r="K56" s="7"/>
      <c r="L56" s="7"/>
      <c r="M56" s="7"/>
    </row>
    <row r="57" spans="2:13" ht="23.25" customHeight="1" x14ac:dyDescent="0.25">
      <c r="B57" s="4" t="s">
        <v>85</v>
      </c>
      <c r="C57" s="43" t="s">
        <v>67</v>
      </c>
      <c r="D57" s="5" t="s">
        <v>84</v>
      </c>
      <c r="E57" s="5" t="s">
        <v>41</v>
      </c>
      <c r="F57" s="7">
        <f>64.25+58.16+46</f>
        <v>168.41</v>
      </c>
      <c r="G57" s="7" t="s">
        <v>48</v>
      </c>
      <c r="H57" s="7">
        <f>69</f>
        <v>69</v>
      </c>
      <c r="I57" s="7"/>
      <c r="J57" s="7">
        <f>265.74</f>
        <v>265.74</v>
      </c>
      <c r="K57" s="7"/>
      <c r="L57" s="7" t="s">
        <v>46</v>
      </c>
      <c r="M57" s="7">
        <f>9.45</f>
        <v>9.4499999999999993</v>
      </c>
    </row>
    <row r="58" spans="2:13" ht="24.75" customHeight="1" x14ac:dyDescent="0.25">
      <c r="B58" s="4" t="s">
        <v>90</v>
      </c>
      <c r="C58" s="43" t="s">
        <v>59</v>
      </c>
      <c r="D58" s="5" t="s">
        <v>89</v>
      </c>
      <c r="E58" s="5" t="s">
        <v>41</v>
      </c>
      <c r="F58" s="7">
        <f>29</f>
        <v>29</v>
      </c>
      <c r="G58" s="7" t="s">
        <v>48</v>
      </c>
      <c r="H58" s="7">
        <v>11</v>
      </c>
      <c r="I58" s="7"/>
      <c r="J58" s="7"/>
      <c r="K58" s="7"/>
      <c r="L58" s="7"/>
      <c r="M58" s="7"/>
    </row>
    <row r="59" spans="2:13" ht="24.75" customHeight="1" x14ac:dyDescent="0.25">
      <c r="B59" s="45" t="s">
        <v>92</v>
      </c>
      <c r="C59" s="44" t="s">
        <v>59</v>
      </c>
      <c r="D59" s="5" t="s">
        <v>89</v>
      </c>
      <c r="E59" s="5" t="s">
        <v>41</v>
      </c>
      <c r="F59" s="7">
        <f>58</f>
        <v>58</v>
      </c>
      <c r="G59" s="7" t="s">
        <v>48</v>
      </c>
      <c r="H59" s="7">
        <f>11</f>
        <v>11</v>
      </c>
      <c r="I59" s="7"/>
      <c r="J59" s="7"/>
      <c r="K59" s="7"/>
      <c r="L59" s="7"/>
      <c r="M59" s="7"/>
    </row>
    <row r="60" spans="2:13" ht="33" customHeight="1" x14ac:dyDescent="0.25">
      <c r="B60" s="4" t="s">
        <v>91</v>
      </c>
      <c r="C60" s="43" t="s">
        <v>59</v>
      </c>
      <c r="D60" s="5" t="s">
        <v>89</v>
      </c>
      <c r="E60" s="5" t="s">
        <v>81</v>
      </c>
      <c r="F60" s="7">
        <f>138</f>
        <v>138</v>
      </c>
      <c r="G60" s="7" t="s">
        <v>48</v>
      </c>
      <c r="H60" s="7">
        <f>22</f>
        <v>22</v>
      </c>
      <c r="I60" s="7"/>
      <c r="J60" s="7"/>
      <c r="K60" s="7"/>
      <c r="L60" s="7"/>
      <c r="M60" s="7"/>
    </row>
    <row r="61" spans="2:13" ht="24.75" customHeight="1" x14ac:dyDescent="0.25">
      <c r="B61" s="4" t="s">
        <v>93</v>
      </c>
      <c r="C61" s="5" t="s">
        <v>59</v>
      </c>
      <c r="D61" s="5" t="s">
        <v>94</v>
      </c>
      <c r="E61" s="5" t="s">
        <v>81</v>
      </c>
      <c r="F61" s="7">
        <f>138</f>
        <v>138</v>
      </c>
      <c r="G61" s="7" t="s">
        <v>48</v>
      </c>
      <c r="H61" s="7">
        <f>19</f>
        <v>19</v>
      </c>
      <c r="I61" s="7"/>
      <c r="J61" s="7"/>
      <c r="K61" s="7"/>
      <c r="L61" s="7"/>
      <c r="M61" s="7"/>
    </row>
    <row r="62" spans="2:13" ht="24.75" customHeight="1" x14ac:dyDescent="0.25">
      <c r="B62" s="4" t="s">
        <v>95</v>
      </c>
      <c r="C62" s="5" t="s">
        <v>59</v>
      </c>
      <c r="D62" s="5" t="s">
        <v>89</v>
      </c>
      <c r="E62" s="5" t="s">
        <v>45</v>
      </c>
      <c r="F62" s="7">
        <f>32.45</f>
        <v>32.450000000000003</v>
      </c>
      <c r="G62" s="7" t="s">
        <v>48</v>
      </c>
      <c r="H62" s="7">
        <v>11</v>
      </c>
      <c r="I62" s="7"/>
      <c r="J62" s="7"/>
      <c r="K62" s="7"/>
      <c r="L62" s="7"/>
      <c r="M62" s="7"/>
    </row>
    <row r="63" spans="2:13" ht="24.75" customHeight="1" x14ac:dyDescent="0.25">
      <c r="B63" s="4" t="s">
        <v>96</v>
      </c>
      <c r="C63" s="5" t="s">
        <v>59</v>
      </c>
      <c r="D63" s="5" t="s">
        <v>89</v>
      </c>
      <c r="E63" s="5" t="s">
        <v>41</v>
      </c>
      <c r="F63" s="7">
        <f>34.01</f>
        <v>34.01</v>
      </c>
      <c r="G63" s="7" t="s">
        <v>48</v>
      </c>
      <c r="H63" s="7">
        <v>11</v>
      </c>
      <c r="I63" s="7"/>
      <c r="J63" s="7"/>
      <c r="K63" s="7"/>
      <c r="L63" s="7"/>
      <c r="M63" s="7"/>
    </row>
    <row r="64" spans="2:13" ht="24.75" customHeight="1" x14ac:dyDescent="0.25">
      <c r="F64" s="33"/>
      <c r="G64" s="33"/>
      <c r="H64" s="33"/>
      <c r="I64" s="33"/>
      <c r="J64" s="33"/>
      <c r="K64" s="33"/>
      <c r="L64" s="33"/>
      <c r="M64" s="33"/>
    </row>
    <row r="65" spans="2:13" ht="24.75" customHeight="1" x14ac:dyDescent="0.25">
      <c r="B65" s="39" t="s">
        <v>29</v>
      </c>
      <c r="C65" s="40"/>
      <c r="D65" s="40"/>
      <c r="E65" s="40"/>
      <c r="F65" s="41"/>
      <c r="G65" s="34"/>
      <c r="H65" s="34"/>
      <c r="I65" s="34"/>
      <c r="J65" s="34"/>
      <c r="K65" s="34"/>
      <c r="L65" s="34"/>
      <c r="M65" s="35"/>
    </row>
    <row r="66" spans="2:13" ht="32.25" customHeight="1" x14ac:dyDescent="0.25">
      <c r="B66" s="4" t="s">
        <v>71</v>
      </c>
      <c r="C66" s="5" t="s">
        <v>47</v>
      </c>
      <c r="D66" s="46" t="s">
        <v>56</v>
      </c>
      <c r="E66" s="5" t="s">
        <v>41</v>
      </c>
      <c r="F66" s="7">
        <f>75.27</f>
        <v>75.27</v>
      </c>
      <c r="G66" s="7" t="s">
        <v>48</v>
      </c>
      <c r="H66" s="7">
        <f>25.75</f>
        <v>25.75</v>
      </c>
      <c r="I66" s="7"/>
      <c r="J66" s="7"/>
      <c r="K66" s="7"/>
      <c r="L66" s="7" t="s">
        <v>57</v>
      </c>
      <c r="M66" s="7">
        <f>106.6</f>
        <v>106.6</v>
      </c>
    </row>
    <row r="67" spans="2:13" ht="33" customHeight="1" x14ac:dyDescent="0.25">
      <c r="B67" s="4" t="s">
        <v>66</v>
      </c>
      <c r="C67" s="5" t="s">
        <v>52</v>
      </c>
      <c r="D67" s="5" t="s">
        <v>51</v>
      </c>
      <c r="E67" s="5" t="s">
        <v>53</v>
      </c>
      <c r="F67" s="7">
        <f>261.71+10.5+26.25+26.25</f>
        <v>324.70999999999998</v>
      </c>
      <c r="G67" s="7" t="s">
        <v>48</v>
      </c>
      <c r="H67" s="7">
        <f>8.91+22.9+9.81</f>
        <v>41.62</v>
      </c>
      <c r="I67" s="7"/>
      <c r="J67" s="7">
        <f>196.47</f>
        <v>196.47</v>
      </c>
      <c r="K67" s="7"/>
      <c r="L67" s="48" t="s">
        <v>64</v>
      </c>
      <c r="M67" s="7">
        <f>23.25+10+8.2+9+62.1</f>
        <v>112.55000000000001</v>
      </c>
    </row>
    <row r="68" spans="2:13" ht="24.75" customHeight="1" x14ac:dyDescent="0.25">
      <c r="B68" s="4" t="s">
        <v>72</v>
      </c>
      <c r="C68" s="5" t="s">
        <v>59</v>
      </c>
      <c r="D68" s="5" t="s">
        <v>60</v>
      </c>
      <c r="E68" s="5"/>
      <c r="F68" s="7"/>
      <c r="G68" s="7" t="s">
        <v>61</v>
      </c>
      <c r="H68" s="7">
        <f>114.56</f>
        <v>114.56</v>
      </c>
      <c r="I68" s="7"/>
      <c r="J68" s="7"/>
      <c r="K68" s="7"/>
      <c r="L68" s="7"/>
      <c r="M68" s="7"/>
    </row>
    <row r="69" spans="2:13" ht="24.75" customHeight="1" x14ac:dyDescent="0.25">
      <c r="B69" s="4" t="s">
        <v>73</v>
      </c>
      <c r="C69" s="5" t="s">
        <v>49</v>
      </c>
      <c r="D69" s="5" t="s">
        <v>62</v>
      </c>
      <c r="E69" s="5" t="s">
        <v>41</v>
      </c>
      <c r="F69" s="7">
        <f>31.01</f>
        <v>31.01</v>
      </c>
      <c r="G69" s="7" t="s">
        <v>63</v>
      </c>
      <c r="H69" s="7">
        <f>117.6</f>
        <v>117.6</v>
      </c>
      <c r="I69" s="7"/>
      <c r="J69" s="7"/>
      <c r="K69" s="7"/>
      <c r="L69" s="7"/>
      <c r="M69" s="7"/>
    </row>
    <row r="70" spans="2:13" ht="24.75" customHeight="1" x14ac:dyDescent="0.25">
      <c r="B70" s="4" t="s">
        <v>74</v>
      </c>
      <c r="C70" s="5" t="s">
        <v>52</v>
      </c>
      <c r="D70" s="5" t="s">
        <v>58</v>
      </c>
      <c r="E70" s="8" t="s">
        <v>53</v>
      </c>
      <c r="F70" s="7">
        <f>371.96+26.25</f>
        <v>398.21</v>
      </c>
      <c r="G70" s="7"/>
      <c r="H70" s="7"/>
      <c r="I70" s="7"/>
      <c r="J70" s="7">
        <f>234.64+156.06</f>
        <v>390.7</v>
      </c>
      <c r="K70" s="7"/>
      <c r="L70" s="7"/>
      <c r="M70" s="7"/>
    </row>
    <row r="71" spans="2:13" ht="24.75" customHeight="1" x14ac:dyDescent="0.25"/>
    <row r="72" spans="2:13" ht="32.25" customHeight="1" x14ac:dyDescent="0.25">
      <c r="B72" s="39" t="s">
        <v>40</v>
      </c>
      <c r="C72" s="40"/>
      <c r="D72" s="40"/>
      <c r="E72" s="40"/>
      <c r="F72" s="41"/>
      <c r="G72" s="34"/>
      <c r="H72" s="34"/>
      <c r="I72" s="34"/>
      <c r="J72" s="34"/>
      <c r="K72" s="34"/>
      <c r="L72" s="34"/>
      <c r="M72" s="35"/>
    </row>
    <row r="73" spans="2:13" ht="27.75" customHeight="1" x14ac:dyDescent="0.25">
      <c r="B73" s="4" t="s">
        <v>102</v>
      </c>
      <c r="C73" s="5" t="s">
        <v>103</v>
      </c>
      <c r="D73" s="46" t="s">
        <v>44</v>
      </c>
      <c r="E73" s="5" t="s">
        <v>41</v>
      </c>
      <c r="F73" s="7">
        <f>17.21</f>
        <v>17.21</v>
      </c>
      <c r="G73" s="7"/>
      <c r="H73" s="7"/>
      <c r="I73" s="7"/>
      <c r="J73" s="7"/>
      <c r="K73" s="7"/>
      <c r="L73" s="7"/>
      <c r="M73" s="7"/>
    </row>
    <row r="74" spans="2:13" ht="27.75" customHeight="1" x14ac:dyDescent="0.25">
      <c r="B74" s="4" t="s">
        <v>104</v>
      </c>
      <c r="C74" s="5" t="s">
        <v>105</v>
      </c>
      <c r="D74" s="47" t="s">
        <v>106</v>
      </c>
      <c r="E74" s="5"/>
      <c r="F74" s="7"/>
      <c r="G74" s="7"/>
      <c r="H74" s="7"/>
      <c r="I74" s="7"/>
      <c r="J74" s="7">
        <f>141.69</f>
        <v>141.69</v>
      </c>
      <c r="K74" s="7"/>
      <c r="L74" s="7"/>
      <c r="M74" s="7"/>
    </row>
  </sheetData>
  <mergeCells count="23">
    <mergeCell ref="B19:B20"/>
    <mergeCell ref="C19:C20"/>
    <mergeCell ref="D19:D20"/>
    <mergeCell ref="D4:M5"/>
    <mergeCell ref="E8:F8"/>
    <mergeCell ref="G8:I8"/>
    <mergeCell ref="J8:K8"/>
    <mergeCell ref="L8:M8"/>
    <mergeCell ref="H19:H20"/>
    <mergeCell ref="I19:I20"/>
    <mergeCell ref="L19:L20"/>
    <mergeCell ref="M19:M20"/>
    <mergeCell ref="J19:J20"/>
    <mergeCell ref="E19:E20"/>
    <mergeCell ref="F19:F20"/>
    <mergeCell ref="D6:K6"/>
    <mergeCell ref="K19:K20"/>
    <mergeCell ref="G19:G20"/>
    <mergeCell ref="E9:F9"/>
    <mergeCell ref="L9:M13"/>
    <mergeCell ref="E10:F10"/>
    <mergeCell ref="E11:F11"/>
    <mergeCell ref="E12:F17"/>
  </mergeCells>
  <pageMargins left="0.25" right="0.25" top="0.75" bottom="0.75" header="0.3" footer="0.3"/>
  <pageSetup paperSize="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Charts</vt:lpstr>
      </vt:variant>
      <vt:variant>
        <vt:i4>1</vt:i4>
      </vt:variant>
    </vt:vector>
  </HeadingPairs>
  <TitlesOfParts>
    <vt:vector size="2" baseType="lpstr">
      <vt:lpstr>Sheet1</vt:lpstr>
      <vt:lpstr>Chart1</vt:lpstr>
    </vt:vector>
  </TitlesOfParts>
  <Company>Portage College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Allie Ferris</dc:creator>
  <cp:lastModifiedBy>Jaime Davies</cp:lastModifiedBy>
  <cp:lastPrinted>2017-11-14T20:30:48Z</cp:lastPrinted>
  <dcterms:created xsi:type="dcterms:W3CDTF">2016-06-28T14:36:49Z</dcterms:created>
  <dcterms:modified xsi:type="dcterms:W3CDTF">2017-11-14T21:29:33Z</dcterms:modified>
</cp:coreProperties>
</file>